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8\18 03 05 729 р УК Архангельск 1 конкурс\Внесение изменений\Лот 7 Вар Фак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  <definedName name="_xlnm.Print_Area" localSheetId="0">лот1!$A$1:$J$55</definedName>
  </definedNames>
  <calcPr calcId="152511"/>
</workbook>
</file>

<file path=xl/calcChain.xml><?xml version="1.0" encoding="utf-8"?>
<calcChain xmlns="http://schemas.openxmlformats.org/spreadsheetml/2006/main">
  <c r="F39" i="3" l="1"/>
  <c r="F38" i="3"/>
  <c r="E38" i="3"/>
  <c r="C37" i="3"/>
  <c r="C29" i="3"/>
  <c r="C24" i="3"/>
  <c r="C21" i="3"/>
  <c r="C19" i="3"/>
  <c r="C15" i="3"/>
  <c r="C14" i="3" s="1"/>
  <c r="C9" i="3"/>
  <c r="D37" i="3" l="1"/>
  <c r="D36" i="3"/>
  <c r="D35" i="3"/>
  <c r="D34" i="3"/>
  <c r="D33" i="3"/>
  <c r="D32" i="3"/>
  <c r="D31" i="3"/>
  <c r="D30" i="3"/>
  <c r="D29" i="3" s="1"/>
  <c r="D28" i="3"/>
  <c r="D27" i="3"/>
  <c r="D26" i="3"/>
  <c r="D25" i="3"/>
  <c r="D23" i="3"/>
  <c r="D22" i="3" l="1"/>
  <c r="D21" i="3"/>
  <c r="D20" i="3"/>
  <c r="D19" i="3"/>
  <c r="D18" i="3"/>
  <c r="D17" i="3"/>
  <c r="D16" i="3"/>
  <c r="D15" i="3"/>
  <c r="D13" i="3"/>
  <c r="D12" i="3"/>
  <c r="D11" i="3"/>
  <c r="D10" i="3"/>
  <c r="C40" i="3" l="1"/>
  <c r="D9" i="3" l="1"/>
  <c r="D14" i="3" l="1"/>
  <c r="D24" i="3"/>
  <c r="D38" i="3" s="1"/>
  <c r="D40" i="3" s="1"/>
</calcChain>
</file>

<file path=xl/sharedStrings.xml><?xml version="1.0" encoding="utf-8"?>
<sst xmlns="http://schemas.openxmlformats.org/spreadsheetml/2006/main" count="72" uniqueCount="65">
  <si>
    <t>месяцы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</si>
  <si>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</si>
  <si>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</si>
  <si>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</si>
  <si>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</si>
  <si>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</si>
  <si>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</si>
  <si>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</si>
  <si>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</si>
  <si>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</si>
  <si>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</si>
  <si>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</si>
  <si>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</si>
  <si>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</si>
  <si>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</si>
  <si>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</si>
  <si>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</si>
  <si>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2 раз(а) в месяц</t>
  </si>
  <si>
    <t>постоянно</t>
  </si>
  <si>
    <t>Приложение № 2</t>
  </si>
  <si>
    <t xml:space="preserve"> извещению и документации </t>
  </si>
  <si>
    <t>о проведении открытого конкурса</t>
  </si>
  <si>
    <t>2 раз(а) в год</t>
  </si>
  <si>
    <t>VI. ВДГО</t>
  </si>
  <si>
    <t>Общая годовая стоимость работ по многоквартирным домам</t>
  </si>
  <si>
    <t>Площадь жилых помещений</t>
  </si>
  <si>
    <t xml:space="preserve">Стоимость на 1 кв. м. общей площади (руб./мес.)         (размер платы в месяц на 1 кв. м.)  </t>
  </si>
  <si>
    <t>1. Подметание  полов во всех помещениях общего пользования</t>
  </si>
  <si>
    <t>4 раз(а) в месяц</t>
  </si>
  <si>
    <t>2. Влажная уборка полов во всех помещениях общего пользования</t>
  </si>
  <si>
    <t>3. Протирка плафонов, перил, дверей в помещениях общего пользования</t>
  </si>
  <si>
    <t>4. Протирка оконных переплетов и окон в помещениях общего пользования</t>
  </si>
  <si>
    <t>3. Подметание земельного участка в летний период</t>
  </si>
  <si>
    <t>3 раз(а) в неделю</t>
  </si>
  <si>
    <t xml:space="preserve">5. Уборка мусора на контейнерных площадках </t>
  </si>
  <si>
    <t>6. Очистка кровли от снега, сбивание сосулек</t>
  </si>
  <si>
    <t>по необходимости</t>
  </si>
  <si>
    <t>7. Сдвижка и подметание снега при отсутствии снегопадов, с обработкой противоскользящими реагентами</t>
  </si>
  <si>
    <t>8. Очистка придомовой территории механизированным способом от снега</t>
  </si>
  <si>
    <t>9. Сдвижка и подметание снега при снегопаде, очистка территории</t>
  </si>
  <si>
    <t>10. Стрижка газонов</t>
  </si>
  <si>
    <t>10. Вывоз твердых бытовых отходов, КГО</t>
  </si>
  <si>
    <t>10. Укрепление водосточных труб, колен и воронок, замена участков водостоков</t>
  </si>
  <si>
    <t>по мере необходимости раз(а) в год</t>
  </si>
  <si>
    <t>11. Сезонный осмотр конструкций здания</t>
  </si>
  <si>
    <t>2  раз(а) в год</t>
  </si>
  <si>
    <t>12.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</t>
  </si>
  <si>
    <t>по мере необходимости в течение          (указать период устранения неисправности)</t>
  </si>
  <si>
    <t xml:space="preserve">13.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отопления.
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</si>
  <si>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</si>
  <si>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15. Текущий ремонт общего имущества</t>
  </si>
  <si>
    <t>по мере необходимости в течении года</t>
  </si>
  <si>
    <t>16. Аварийное обслуживание</t>
  </si>
  <si>
    <t>17. Дератизация, дезинсекция</t>
  </si>
  <si>
    <t>22. Обслуживание общедомовых приборов электроэнергии, отопления, водоснабжения</t>
  </si>
  <si>
    <t>ежемесячно</t>
  </si>
  <si>
    <t>VI. Техинвентаризация</t>
  </si>
  <si>
    <t>VI. Управленческие расходы</t>
  </si>
  <si>
    <t xml:space="preserve"> МКД 5 этажей, скатная кровля</t>
  </si>
  <si>
    <t>Лот № 7 Территориальный округ  Варавино Фактория</t>
  </si>
  <si>
    <t xml:space="preserve">пр. Ленинградский </t>
  </si>
  <si>
    <t>335,1</t>
  </si>
  <si>
    <t>4. Уборка мусора с газона</t>
  </si>
  <si>
    <t>3 раз(а) в год</t>
  </si>
  <si>
    <t>14. Техническое обслуживание и сезонное управление оборудованием систем вентиляции и дымоудаления, техническое обслуживание и ремонт силовых и осветительных установок, внутридомовых электросетей,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отопления.Контроль состояния и восстановление исправности элементов внутренней канализации, канализационных вытяжек.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</si>
</sst>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4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6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5" fillId="2" borderId="0" xfId="0" applyFont="1" applyFill="1" applyBorder="1" applyAlignment="1"/>
    <xf numFmtId="0" fontId="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12" fillId="2" borderId="4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/>
    </xf>
    <xf numFmtId="4" fontId="16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left" vertical="center" wrapText="1"/>
    </xf>
    <xf numFmtId="4" fontId="10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 wrapText="1"/>
    </xf>
    <xf numFmtId="2" fontId="10" fillId="3" borderId="3" xfId="0" applyNumberFormat="1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view="pageBreakPreview" topLeftCell="A34" zoomScale="86" zoomScaleNormal="100" zoomScaleSheetLayoutView="86" workbookViewId="0">
      <selection activeCell="H42" sqref="H42"/>
    </sheetView>
  </sheetViews>
  <sheetFormatPr defaultRowHeight="12.75" x14ac:dyDescent="0.2"/>
  <cols>
    <col min="1" max="1" width="70.140625" style="12" customWidth="1"/>
    <col min="2" max="2" width="63.85546875" style="9" customWidth="1"/>
    <col min="3" max="3" width="27.140625" style="9" customWidth="1"/>
    <col min="4" max="4" width="9.28515625" style="11" customWidth="1"/>
    <col min="6" max="6" width="17.140625" customWidth="1"/>
  </cols>
  <sheetData>
    <row r="1" spans="1:4" s="1" customFormat="1" ht="16.5" customHeight="1" x14ac:dyDescent="0.25">
      <c r="A1" s="8" t="s">
        <v>16</v>
      </c>
      <c r="B1" s="8"/>
      <c r="C1" s="6"/>
      <c r="D1" s="5" t="s">
        <v>19</v>
      </c>
    </row>
    <row r="2" spans="1:4" s="1" customFormat="1" ht="16.5" customHeight="1" x14ac:dyDescent="0.25">
      <c r="A2" s="8" t="s">
        <v>15</v>
      </c>
      <c r="B2" s="8"/>
      <c r="C2" s="6"/>
      <c r="D2" s="3" t="s">
        <v>20</v>
      </c>
    </row>
    <row r="3" spans="1:4" s="1" customFormat="1" ht="16.5" customHeight="1" x14ac:dyDescent="0.25">
      <c r="A3" s="8" t="s">
        <v>14</v>
      </c>
      <c r="B3" s="8"/>
      <c r="C3" s="6"/>
      <c r="D3" s="3" t="s">
        <v>21</v>
      </c>
    </row>
    <row r="4" spans="1:4" s="1" customFormat="1" ht="16.5" customHeight="1" x14ac:dyDescent="0.2">
      <c r="A4" s="8" t="s">
        <v>13</v>
      </c>
      <c r="B4" s="8"/>
      <c r="C4" s="8"/>
      <c r="D4" s="11"/>
    </row>
    <row r="5" spans="1:4" s="1" customFormat="1" x14ac:dyDescent="0.2">
      <c r="A5" s="14" t="s">
        <v>59</v>
      </c>
      <c r="B5" s="9"/>
      <c r="C5" s="9"/>
      <c r="D5" s="11"/>
    </row>
    <row r="6" spans="1:4" s="1" customFormat="1" ht="43.5" customHeight="1" x14ac:dyDescent="0.2">
      <c r="A6" s="41" t="s">
        <v>12</v>
      </c>
      <c r="B6" s="40" t="s">
        <v>10</v>
      </c>
      <c r="C6" s="19" t="s">
        <v>11</v>
      </c>
      <c r="D6" s="42" t="s">
        <v>60</v>
      </c>
    </row>
    <row r="7" spans="1:4" s="4" customFormat="1" ht="71.25" customHeight="1" x14ac:dyDescent="0.2">
      <c r="A7" s="41"/>
      <c r="B7" s="40"/>
      <c r="C7" s="40" t="s">
        <v>58</v>
      </c>
      <c r="D7" s="42"/>
    </row>
    <row r="8" spans="1:4" s="4" customFormat="1" ht="22.5" customHeight="1" x14ac:dyDescent="0.2">
      <c r="A8" s="41"/>
      <c r="B8" s="40"/>
      <c r="C8" s="40"/>
      <c r="D8" s="13" t="s">
        <v>61</v>
      </c>
    </row>
    <row r="9" spans="1:4" s="1" customFormat="1" ht="12.75" customHeight="1" x14ac:dyDescent="0.2">
      <c r="A9" s="28" t="s">
        <v>9</v>
      </c>
      <c r="B9" s="29"/>
      <c r="C9" s="30">
        <f>SUM(C10:C13)</f>
        <v>2.59</v>
      </c>
      <c r="D9" s="21">
        <f t="shared" ref="D9" si="0">SUM(D10:D13)</f>
        <v>106958.71200000001</v>
      </c>
    </row>
    <row r="10" spans="1:4" s="1" customFormat="1" ht="23.25" customHeight="1" x14ac:dyDescent="0.2">
      <c r="A10" s="31" t="s">
        <v>27</v>
      </c>
      <c r="B10" s="32" t="s">
        <v>28</v>
      </c>
      <c r="C10" s="33">
        <v>0.66</v>
      </c>
      <c r="D10" s="22">
        <f>$C$10*12*D39</f>
        <v>27255.887999999999</v>
      </c>
    </row>
    <row r="11" spans="1:4" s="1" customFormat="1" ht="28.5" customHeight="1" x14ac:dyDescent="0.2">
      <c r="A11" s="31" t="s">
        <v>29</v>
      </c>
      <c r="B11" s="32" t="s">
        <v>17</v>
      </c>
      <c r="C11" s="33">
        <v>1.82</v>
      </c>
      <c r="D11" s="22">
        <f>$C$11*12*D39</f>
        <v>75160.176000000007</v>
      </c>
    </row>
    <row r="12" spans="1:4" s="7" customFormat="1" x14ac:dyDescent="0.2">
      <c r="A12" s="31" t="s">
        <v>30</v>
      </c>
      <c r="B12" s="32" t="s">
        <v>22</v>
      </c>
      <c r="C12" s="33">
        <v>0.04</v>
      </c>
      <c r="D12" s="22">
        <f>$C$12*12*D39</f>
        <v>1651.8720000000001</v>
      </c>
    </row>
    <row r="13" spans="1:4" s="7" customFormat="1" x14ac:dyDescent="0.2">
      <c r="A13" s="31" t="s">
        <v>31</v>
      </c>
      <c r="B13" s="32" t="s">
        <v>22</v>
      </c>
      <c r="C13" s="33">
        <v>7.0000000000000007E-2</v>
      </c>
      <c r="D13" s="22">
        <f>$C$13*12*D39</f>
        <v>2890.7760000000003</v>
      </c>
    </row>
    <row r="14" spans="1:4" s="7" customFormat="1" ht="37.5" customHeight="1" x14ac:dyDescent="0.2">
      <c r="A14" s="28" t="s">
        <v>8</v>
      </c>
      <c r="B14" s="32"/>
      <c r="C14" s="30">
        <f>SUM(C15:C23)</f>
        <v>4.4700000000000006</v>
      </c>
      <c r="D14" s="21">
        <f>SUM(D15:D23)</f>
        <v>184596.696</v>
      </c>
    </row>
    <row r="15" spans="1:4" s="7" customFormat="1" x14ac:dyDescent="0.2">
      <c r="A15" s="31" t="s">
        <v>32</v>
      </c>
      <c r="B15" s="32" t="s">
        <v>33</v>
      </c>
      <c r="C15" s="33">
        <f>0.03+0.15</f>
        <v>0.18</v>
      </c>
      <c r="D15" s="22">
        <f>$C$15*12*D39</f>
        <v>7433.4240000000009</v>
      </c>
    </row>
    <row r="16" spans="1:4" s="7" customFormat="1" x14ac:dyDescent="0.2">
      <c r="A16" s="31" t="s">
        <v>62</v>
      </c>
      <c r="B16" s="32" t="s">
        <v>33</v>
      </c>
      <c r="C16" s="33">
        <v>0.03</v>
      </c>
      <c r="D16" s="22">
        <f>$C$16*12*D39</f>
        <v>1238.904</v>
      </c>
    </row>
    <row r="17" spans="1:4" s="7" customFormat="1" x14ac:dyDescent="0.2">
      <c r="A17" s="31" t="s">
        <v>34</v>
      </c>
      <c r="B17" s="32" t="s">
        <v>7</v>
      </c>
      <c r="C17" s="33">
        <v>0.42</v>
      </c>
      <c r="D17" s="22">
        <f>$C$17*12*D39</f>
        <v>17344.655999999999</v>
      </c>
    </row>
    <row r="18" spans="1:4" s="7" customFormat="1" ht="57.75" customHeight="1" x14ac:dyDescent="0.2">
      <c r="A18" s="31" t="s">
        <v>35</v>
      </c>
      <c r="B18" s="32" t="s">
        <v>36</v>
      </c>
      <c r="C18" s="33">
        <v>0.17</v>
      </c>
      <c r="D18" s="22">
        <f>$C$18*12*D39</f>
        <v>7020.4560000000001</v>
      </c>
    </row>
    <row r="19" spans="1:4" s="7" customFormat="1" ht="38.25" customHeight="1" x14ac:dyDescent="0.2">
      <c r="A19" s="31" t="s">
        <v>37</v>
      </c>
      <c r="B19" s="32" t="s">
        <v>33</v>
      </c>
      <c r="C19" s="33">
        <f>0.11+0.38</f>
        <v>0.49</v>
      </c>
      <c r="D19" s="22">
        <f>$C$19*12*D39</f>
        <v>20235.432000000001</v>
      </c>
    </row>
    <row r="20" spans="1:4" s="7" customFormat="1" ht="30.75" customHeight="1" x14ac:dyDescent="0.2">
      <c r="A20" s="31" t="s">
        <v>38</v>
      </c>
      <c r="B20" s="32" t="s">
        <v>36</v>
      </c>
      <c r="C20" s="33">
        <v>0.19</v>
      </c>
      <c r="D20" s="22">
        <f>$C$20*12*D39</f>
        <v>7846.3920000000007</v>
      </c>
    </row>
    <row r="21" spans="1:4" s="7" customFormat="1" ht="27.75" customHeight="1" x14ac:dyDescent="0.2">
      <c r="A21" s="31" t="s">
        <v>39</v>
      </c>
      <c r="B21" s="34" t="s">
        <v>6</v>
      </c>
      <c r="C21" s="33">
        <f>0.18+0.34</f>
        <v>0.52</v>
      </c>
      <c r="D21" s="22">
        <f>$C$21*12*D39</f>
        <v>21474.336000000003</v>
      </c>
    </row>
    <row r="22" spans="1:4" s="7" customFormat="1" ht="12.75" customHeight="1" x14ac:dyDescent="0.2">
      <c r="A22" s="31" t="s">
        <v>40</v>
      </c>
      <c r="B22" s="32" t="s">
        <v>63</v>
      </c>
      <c r="C22" s="33">
        <v>0.02</v>
      </c>
      <c r="D22" s="25">
        <f>$C$22*12*D39</f>
        <v>825.93600000000004</v>
      </c>
    </row>
    <row r="23" spans="1:4" s="7" customFormat="1" ht="39.75" customHeight="1" x14ac:dyDescent="0.2">
      <c r="A23" s="31" t="s">
        <v>41</v>
      </c>
      <c r="B23" s="32" t="s">
        <v>7</v>
      </c>
      <c r="C23" s="33">
        <v>2.4500000000000002</v>
      </c>
      <c r="D23" s="22">
        <f>$C$23*D39*12</f>
        <v>101177.16</v>
      </c>
    </row>
    <row r="24" spans="1:4" s="7" customFormat="1" ht="59.25" customHeight="1" x14ac:dyDescent="0.2">
      <c r="A24" s="28" t="s">
        <v>5</v>
      </c>
      <c r="B24" s="32"/>
      <c r="C24" s="30">
        <f>SUM(C25:C28)</f>
        <v>2.81</v>
      </c>
      <c r="D24" s="20">
        <f>D25+D26+D27+D28</f>
        <v>116044.008</v>
      </c>
    </row>
    <row r="25" spans="1:4" s="7" customFormat="1" ht="73.5" customHeight="1" x14ac:dyDescent="0.2">
      <c r="A25" s="31" t="s">
        <v>42</v>
      </c>
      <c r="B25" s="34" t="s">
        <v>43</v>
      </c>
      <c r="C25" s="33">
        <v>0.23</v>
      </c>
      <c r="D25" s="24">
        <f>$C$25*12*D39</f>
        <v>9498.264000000001</v>
      </c>
    </row>
    <row r="26" spans="1:4" s="7" customFormat="1" ht="36" customHeight="1" x14ac:dyDescent="0.2">
      <c r="A26" s="31" t="s">
        <v>44</v>
      </c>
      <c r="B26" s="32" t="s">
        <v>45</v>
      </c>
      <c r="C26" s="33">
        <v>0.56000000000000005</v>
      </c>
      <c r="D26" s="25">
        <f>$C$26*12*D39</f>
        <v>23126.208000000002</v>
      </c>
    </row>
    <row r="27" spans="1:4" s="7" customFormat="1" ht="101.25" customHeight="1" x14ac:dyDescent="0.2">
      <c r="A27" s="35" t="s">
        <v>46</v>
      </c>
      <c r="B27" s="34" t="s">
        <v>47</v>
      </c>
      <c r="C27" s="33">
        <v>0.08</v>
      </c>
      <c r="D27" s="22">
        <f>$C$27*12*D39</f>
        <v>3303.7440000000001</v>
      </c>
    </row>
    <row r="28" spans="1:4" s="7" customFormat="1" ht="93" customHeight="1" x14ac:dyDescent="0.2">
      <c r="A28" s="31" t="s">
        <v>48</v>
      </c>
      <c r="B28" s="32" t="s">
        <v>4</v>
      </c>
      <c r="C28" s="33">
        <v>1.94</v>
      </c>
      <c r="D28" s="22">
        <f>$C$28*12*D39</f>
        <v>80115.792000000001</v>
      </c>
    </row>
    <row r="29" spans="1:4" s="7" customFormat="1" ht="24.75" customHeight="1" x14ac:dyDescent="0.2">
      <c r="A29" s="28" t="s">
        <v>3</v>
      </c>
      <c r="B29" s="32"/>
      <c r="C29" s="30">
        <f>SUM(C30:C31)</f>
        <v>6.16</v>
      </c>
      <c r="D29" s="23">
        <f>D30+D31</f>
        <v>254388.288</v>
      </c>
    </row>
    <row r="30" spans="1:4" s="7" customFormat="1" ht="66" customHeight="1" x14ac:dyDescent="0.2">
      <c r="A30" s="31" t="s">
        <v>64</v>
      </c>
      <c r="B30" s="34" t="s">
        <v>49</v>
      </c>
      <c r="C30" s="33">
        <v>3.68</v>
      </c>
      <c r="D30" s="22">
        <f>$C$30*12*D39</f>
        <v>151972.22400000002</v>
      </c>
    </row>
    <row r="31" spans="1:4" s="7" customFormat="1" ht="26.25" customHeight="1" x14ac:dyDescent="0.2">
      <c r="A31" s="31" t="s">
        <v>50</v>
      </c>
      <c r="B31" s="34" t="s">
        <v>51</v>
      </c>
      <c r="C31" s="33">
        <v>2.48</v>
      </c>
      <c r="D31" s="22">
        <f>$C$31*12*D39</f>
        <v>102416.064</v>
      </c>
    </row>
    <row r="32" spans="1:4" s="7" customFormat="1" ht="78.75" customHeight="1" x14ac:dyDescent="0.2">
      <c r="A32" s="31" t="s">
        <v>52</v>
      </c>
      <c r="B32" s="34" t="s">
        <v>2</v>
      </c>
      <c r="C32" s="33">
        <v>1.32</v>
      </c>
      <c r="D32" s="26">
        <f>$C$32*12*D39</f>
        <v>54511.775999999998</v>
      </c>
    </row>
    <row r="33" spans="1:7" s="7" customFormat="1" ht="33" customHeight="1" x14ac:dyDescent="0.2">
      <c r="A33" s="31" t="s">
        <v>53</v>
      </c>
      <c r="B33" s="32" t="s">
        <v>1</v>
      </c>
      <c r="C33" s="33">
        <v>0.67</v>
      </c>
      <c r="D33" s="26">
        <f>$C$33*12*D39</f>
        <v>27668.856000000003</v>
      </c>
    </row>
    <row r="34" spans="1:7" s="10" customFormat="1" ht="34.5" customHeight="1" x14ac:dyDescent="0.2">
      <c r="A34" s="35" t="s">
        <v>54</v>
      </c>
      <c r="B34" s="37" t="s">
        <v>55</v>
      </c>
      <c r="C34" s="36">
        <v>0.64</v>
      </c>
      <c r="D34" s="21">
        <f>$C$34*12*D39</f>
        <v>26429.952000000001</v>
      </c>
    </row>
    <row r="35" spans="1:7" s="2" customFormat="1" ht="24.75" customHeight="1" x14ac:dyDescent="0.2">
      <c r="A35" s="38" t="s">
        <v>23</v>
      </c>
      <c r="B35" s="37" t="s">
        <v>18</v>
      </c>
      <c r="C35" s="36">
        <v>0</v>
      </c>
      <c r="D35" s="21">
        <f>$C$35*12*D39</f>
        <v>0</v>
      </c>
    </row>
    <row r="36" spans="1:7" s="2" customFormat="1" ht="25.5" customHeight="1" x14ac:dyDescent="0.2">
      <c r="A36" s="38" t="s">
        <v>56</v>
      </c>
      <c r="B36" s="37" t="s">
        <v>18</v>
      </c>
      <c r="C36" s="36">
        <v>0.21</v>
      </c>
      <c r="D36" s="21">
        <f>$C$36*12*D39</f>
        <v>8672.3279999999995</v>
      </c>
    </row>
    <row r="37" spans="1:7" s="2" customFormat="1" ht="15.75" customHeight="1" x14ac:dyDescent="0.2">
      <c r="A37" s="38" t="s">
        <v>57</v>
      </c>
      <c r="B37" s="37" t="s">
        <v>18</v>
      </c>
      <c r="C37" s="36">
        <f>4.75+0.018</f>
        <v>4.7679999999999998</v>
      </c>
      <c r="D37" s="21">
        <f>$C$37*12*D39</f>
        <v>196903.14239999998</v>
      </c>
    </row>
    <row r="38" spans="1:7" s="2" customFormat="1" ht="25.5" customHeight="1" x14ac:dyDescent="0.2">
      <c r="A38" s="18" t="s">
        <v>24</v>
      </c>
      <c r="B38" s="17"/>
      <c r="C38" s="39"/>
      <c r="D38" s="21">
        <f>D37+D36+D35+D34+D33+D32+D29+D24+D14+D9</f>
        <v>976173.75840000005</v>
      </c>
      <c r="E38" s="43">
        <f>D38/12</f>
        <v>81347.813200000004</v>
      </c>
      <c r="F38" s="43">
        <f>E38*5/100</f>
        <v>4067.39066</v>
      </c>
      <c r="G38" s="43"/>
    </row>
    <row r="39" spans="1:7" s="7" customFormat="1" ht="12.75" customHeight="1" x14ac:dyDescent="0.2">
      <c r="A39" s="18" t="s">
        <v>25</v>
      </c>
      <c r="B39" s="17"/>
      <c r="C39" s="39"/>
      <c r="D39" s="21">
        <v>3441.4</v>
      </c>
      <c r="E39" s="44"/>
      <c r="F39" s="44">
        <f>D39*70*80/100</f>
        <v>192718.4</v>
      </c>
      <c r="G39" s="44"/>
    </row>
    <row r="40" spans="1:7" s="7" customFormat="1" ht="39" customHeight="1" x14ac:dyDescent="0.2">
      <c r="A40" s="16" t="s">
        <v>26</v>
      </c>
      <c r="B40" s="15"/>
      <c r="C40" s="30">
        <f>C9+C14+C24+C29+C34+C35+C37+C33+C32+C36</f>
        <v>23.638000000000005</v>
      </c>
      <c r="D40" s="27">
        <f>D38/D39/12</f>
        <v>23.638000000000002</v>
      </c>
      <c r="E40" s="44"/>
      <c r="F40" s="44"/>
      <c r="G40" s="44"/>
    </row>
    <row r="41" spans="1:7" s="7" customFormat="1" x14ac:dyDescent="0.2">
      <c r="A41" s="12"/>
      <c r="B41" s="9"/>
      <c r="C41" s="9"/>
      <c r="D41" s="11"/>
    </row>
    <row r="42" spans="1:7" s="7" customFormat="1" x14ac:dyDescent="0.2">
      <c r="A42" s="12"/>
      <c r="B42" s="9"/>
      <c r="C42" s="9"/>
      <c r="D42" s="11"/>
    </row>
    <row r="43" spans="1:7" s="1" customFormat="1" x14ac:dyDescent="0.2">
      <c r="A43" s="12" t="s">
        <v>0</v>
      </c>
      <c r="B43" s="9"/>
      <c r="C43" s="9"/>
      <c r="D43" s="11"/>
    </row>
    <row r="44" spans="1:7" s="1" customFormat="1" x14ac:dyDescent="0.2">
      <c r="A44" s="12"/>
      <c r="B44" s="9"/>
      <c r="C44" s="9"/>
      <c r="D44" s="11"/>
    </row>
  </sheetData>
  <mergeCells count="4">
    <mergeCell ref="A6:A8"/>
    <mergeCell ref="C7:C8"/>
    <mergeCell ref="B6:B8"/>
    <mergeCell ref="D6:D7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2018-03-23T14:09:26Z</dcterms:modified>
</cp:coreProperties>
</file>